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abadayi\Desktop\Güvenlik\Onaylı Metin\"/>
    </mc:Choice>
  </mc:AlternateContent>
  <bookViews>
    <workbookView xWindow="0" yWindow="0" windowWidth="17256" windowHeight="5796"/>
  </bookViews>
  <sheets>
    <sheet name="Güvenlik Mal.Analizi 2019" sheetId="1" r:id="rId1"/>
  </sheets>
  <definedNames>
    <definedName name="_xlnm.Print_Area" localSheetId="0">'Güvenlik Mal.Analizi 2019'!$A$1:$G$38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E3" i="1" l="1"/>
  <c r="F3" i="1"/>
  <c r="G3" i="1"/>
  <c r="B29" i="1" l="1"/>
  <c r="F27" i="1"/>
  <c r="C27" i="1"/>
  <c r="F26" i="1"/>
  <c r="G26" i="1" s="1"/>
  <c r="C26" i="1"/>
  <c r="G17" i="1"/>
  <c r="G20" i="1" s="1"/>
  <c r="G25" i="1" s="1"/>
  <c r="F17" i="1"/>
  <c r="E17" i="1"/>
  <c r="G16" i="1"/>
  <c r="F16" i="1"/>
  <c r="E16" i="1"/>
  <c r="G15" i="1"/>
  <c r="F15" i="1"/>
  <c r="E15" i="1"/>
  <c r="G14" i="1"/>
  <c r="F14" i="1"/>
  <c r="E14" i="1"/>
  <c r="G13" i="1"/>
  <c r="F13" i="1"/>
  <c r="E13" i="1"/>
  <c r="E20" i="1" l="1"/>
  <c r="E22" i="1" s="1"/>
  <c r="E6" i="1"/>
  <c r="E12" i="1" s="1"/>
  <c r="G6" i="1"/>
  <c r="G12" i="1" s="1"/>
  <c r="G11" i="1" s="1"/>
  <c r="G8" i="1" s="1"/>
  <c r="F20" i="1"/>
  <c r="F22" i="1" s="1"/>
  <c r="E11" i="1"/>
  <c r="E8" i="1" s="1"/>
  <c r="F6" i="1"/>
  <c r="F12" i="1" s="1"/>
  <c r="F11" i="1" s="1"/>
  <c r="F8" i="1" s="1"/>
  <c r="G22" i="1"/>
  <c r="E25" i="1"/>
  <c r="E30" i="1" s="1"/>
  <c r="G27" i="1"/>
  <c r="G30" i="1" s="1"/>
  <c r="F25" i="1" l="1"/>
  <c r="F30" i="1" s="1"/>
  <c r="C31" i="1"/>
  <c r="C33" i="1" s="1"/>
  <c r="C35" i="1" s="1"/>
</calcChain>
</file>

<file path=xl/comments1.xml><?xml version="1.0" encoding="utf-8"?>
<comments xmlns="http://schemas.openxmlformats.org/spreadsheetml/2006/main">
  <authors>
    <author>Kübra Demir</author>
  </authors>
  <commentList>
    <comment ref="B26" authorId="0" shapeId="0">
      <text>
        <r>
          <rPr>
            <b/>
            <sz val="9"/>
            <color indexed="81"/>
            <rFont val="Tahoma"/>
            <family val="2"/>
            <charset val="162"/>
          </rPr>
          <t>Kübra Demir:</t>
        </r>
        <r>
          <rPr>
            <sz val="9"/>
            <color indexed="81"/>
            <rFont val="Tahoma"/>
            <family val="2"/>
            <charset val="162"/>
          </rPr>
          <t xml:space="preserve">
Net tutar girilmelidir.
</t>
        </r>
      </text>
    </comment>
    <comment ref="B27" authorId="0" shapeId="0">
      <text>
        <r>
          <rPr>
            <b/>
            <sz val="9"/>
            <color indexed="81"/>
            <rFont val="Tahoma"/>
            <family val="2"/>
            <charset val="162"/>
          </rPr>
          <t>Kübra Demir:</t>
        </r>
        <r>
          <rPr>
            <sz val="9"/>
            <color indexed="81"/>
            <rFont val="Tahoma"/>
            <family val="2"/>
            <charset val="162"/>
          </rPr>
          <t xml:space="preserve">
Net tutar girilmelidir.
</t>
        </r>
      </text>
    </comment>
  </commentList>
</comments>
</file>

<file path=xl/sharedStrings.xml><?xml version="1.0" encoding="utf-8"?>
<sst xmlns="http://schemas.openxmlformats.org/spreadsheetml/2006/main" count="35" uniqueCount="35">
  <si>
    <t>AÇIKLAMA</t>
  </si>
  <si>
    <t>Koruma ve Güvenlik Vardiye Amiri(Sütlüce)</t>
  </si>
  <si>
    <t>Koruma ve Güvenlik Vardiye Amiri(K.Yalı)</t>
  </si>
  <si>
    <t>Güvenlik Personeli</t>
  </si>
  <si>
    <t>Brüt Ücret</t>
  </si>
  <si>
    <t>SSK Taban Matrahı</t>
  </si>
  <si>
    <t>SSK Tavan Matrahı</t>
  </si>
  <si>
    <t>Gelir Vergisi Matrahı</t>
  </si>
  <si>
    <t>NET ÜCRET</t>
  </si>
  <si>
    <t>YASAL GİDERLER TOPLAMI</t>
  </si>
  <si>
    <t>İşçiye Net Ödenen</t>
  </si>
  <si>
    <t>Gelir Vergisi</t>
  </si>
  <si>
    <t>SSK Primi İşçi Payı</t>
  </si>
  <si>
    <t>İşsizlik SSK İşçi Payı</t>
  </si>
  <si>
    <t>Damga Vergisi</t>
  </si>
  <si>
    <t xml:space="preserve">SSK Primi İşveren Payı (20,5) </t>
  </si>
  <si>
    <t>İşsizlik SSK İşveren Payı</t>
  </si>
  <si>
    <t>İŞÇİLİK MALİYET DEĞERLERİ</t>
  </si>
  <si>
    <t>İşçilik Maliyeti</t>
  </si>
  <si>
    <t>Toplam İşçilik Maliyeti</t>
  </si>
  <si>
    <t>MALİYETE DAHİL TOPLAMLAR</t>
  </si>
  <si>
    <t>1-İşçilik Maliyeti</t>
  </si>
  <si>
    <t xml:space="preserve">2-Yemek Yardımı Nakdi Brüt </t>
  </si>
  <si>
    <t>3-Yol Yardımı Nakdi Brüt</t>
  </si>
  <si>
    <t>İŞÇİ SAYISI</t>
  </si>
  <si>
    <t>İŞÇİLİK TOPLAM (K.D.V.Hariç)</t>
  </si>
  <si>
    <t>TOPLAM AYLIK MALİYET</t>
  </si>
  <si>
    <t>*Genel Giderler Ve Brüt Firma Karı</t>
  </si>
  <si>
    <t>AYLIK GENEL TOPLAM (K.D.V.Hariç)</t>
  </si>
  <si>
    <t>EK-ÖZEL KORUMA VE GÜVENLİK HİZMETLERİ
 BİRİM FİYAT MALİYET CETVELİ/TEKLİF MEKTUBU</t>
  </si>
  <si>
    <t>AYLIK İŞÇİ MALİYETİ(Maaş,Yol,Yemek,Giyim)</t>
  </si>
  <si>
    <t>*Teklife konu çalışanların biri 02 kodla SGDP'li olarak Sütlüce Vardiya Amiri olarak görev yapmaktadır. Brüt firma karı bu ayrım düşünülerek hesaplanmalıdır.</t>
  </si>
  <si>
    <t xml:space="preserve">** Tablonun ilgili kısmı teklif aşamasında doldurulmayacaktır. Hak ediş esnasında hesaplamalar yapılacaktır. </t>
  </si>
  <si>
    <t>KAŞE/İMZA</t>
  </si>
  <si>
    <t xml:space="preserve">** 5510 Sayılı Kanun % 5 İşveren Teşviki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</si>
</sst>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₺_-;\-* #,##0.00\ _₺_-;_-* &quot;-&quot;??\ _₺_-;_-@_-"/>
    <numFmt numFmtId="164" formatCode="_-* #,##0.00\ _T_L_-;\-* #,##0.00\ _T_L_-;_-* &quot;-&quot;??\ _T_L_-;_-@_-"/>
    <numFmt numFmtId="165" formatCode="0.000%"/>
    <numFmt numFmtId="166" formatCode="0.0%"/>
  </numFmts>
  <fonts count="9" x14ac:knownFonts="1">
    <font>
      <sz val="10"/>
      <name val="Arial"/>
      <charset val="162"/>
    </font>
    <font>
      <sz val="10"/>
      <name val="Arial"/>
      <family val="2"/>
      <charset val="162"/>
    </font>
    <font>
      <b/>
      <sz val="24"/>
      <color theme="0"/>
      <name val="Calibri"/>
      <family val="2"/>
      <charset val="162"/>
    </font>
    <font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1"/>
      <name val="Calibri"/>
      <family val="2"/>
      <charset val="162"/>
    </font>
    <font>
      <sz val="14"/>
      <name val="Calibri"/>
      <family val="2"/>
      <charset val="162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6" fillId="0" borderId="7" xfId="1" applyFont="1" applyFill="1" applyBorder="1" applyAlignment="1">
      <alignment vertical="center"/>
    </xf>
    <xf numFmtId="164" fontId="6" fillId="3" borderId="7" xfId="1" applyFont="1" applyFill="1" applyBorder="1" applyAlignment="1">
      <alignment vertical="center"/>
    </xf>
    <xf numFmtId="164" fontId="6" fillId="0" borderId="10" xfId="1" applyFont="1" applyFill="1" applyBorder="1" applyAlignment="1">
      <alignment vertical="center"/>
    </xf>
    <xf numFmtId="164" fontId="6" fillId="0" borderId="13" xfId="1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6" fillId="0" borderId="18" xfId="0" applyFont="1" applyFill="1" applyBorder="1" applyAlignment="1">
      <alignment vertical="center"/>
    </xf>
    <xf numFmtId="9" fontId="6" fillId="0" borderId="19" xfId="0" applyNumberFormat="1" applyFont="1" applyFill="1" applyBorder="1" applyAlignment="1">
      <alignment horizontal="center" vertical="center"/>
    </xf>
    <xf numFmtId="165" fontId="6" fillId="0" borderId="19" xfId="2" applyNumberFormat="1" applyFont="1" applyFill="1" applyBorder="1" applyAlignment="1">
      <alignment horizontal="center" vertical="center"/>
    </xf>
    <xf numFmtId="166" fontId="6" fillId="0" borderId="19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center"/>
    </xf>
    <xf numFmtId="9" fontId="6" fillId="0" borderId="21" xfId="0" applyNumberFormat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6" fillId="0" borderId="19" xfId="0" applyFont="1" applyFill="1" applyBorder="1" applyAlignment="1">
      <alignment horizontal="center" vertical="center"/>
    </xf>
    <xf numFmtId="164" fontId="6" fillId="0" borderId="24" xfId="1" applyFont="1" applyFill="1" applyBorder="1" applyAlignment="1">
      <alignment vertical="center"/>
    </xf>
    <xf numFmtId="0" fontId="6" fillId="0" borderId="21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164" fontId="6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64" fontId="6" fillId="0" borderId="24" xfId="0" applyNumberFormat="1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4" fontId="6" fillId="0" borderId="32" xfId="1" applyFont="1" applyFill="1" applyBorder="1" applyAlignment="1">
      <alignment vertical="center"/>
    </xf>
    <xf numFmtId="0" fontId="6" fillId="0" borderId="29" xfId="0" applyFont="1" applyFill="1" applyBorder="1" applyAlignment="1">
      <alignment vertical="center"/>
    </xf>
    <xf numFmtId="164" fontId="6" fillId="0" borderId="33" xfId="1" applyFont="1" applyFill="1" applyBorder="1" applyAlignment="1">
      <alignment vertical="center"/>
    </xf>
    <xf numFmtId="164" fontId="6" fillId="0" borderId="28" xfId="1" applyFont="1" applyFill="1" applyBorder="1" applyAlignment="1">
      <alignment vertical="center"/>
    </xf>
    <xf numFmtId="164" fontId="6" fillId="3" borderId="17" xfId="1" applyFont="1" applyFill="1" applyBorder="1" applyAlignment="1">
      <alignment vertical="center"/>
    </xf>
    <xf numFmtId="43" fontId="6" fillId="0" borderId="0" xfId="0" applyNumberFormat="1" applyFont="1" applyAlignment="1">
      <alignment vertical="center"/>
    </xf>
    <xf numFmtId="0" fontId="6" fillId="0" borderId="18" xfId="0" applyFont="1" applyFill="1" applyBorder="1" applyAlignment="1">
      <alignment horizontal="left" vertical="center"/>
    </xf>
    <xf numFmtId="0" fontId="6" fillId="0" borderId="36" xfId="0" applyFont="1" applyFill="1" applyBorder="1" applyAlignment="1">
      <alignment horizontal="left" vertical="center"/>
    </xf>
    <xf numFmtId="164" fontId="6" fillId="3" borderId="37" xfId="0" applyNumberFormat="1" applyFont="1" applyFill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164" fontId="4" fillId="0" borderId="29" xfId="0" applyNumberFormat="1" applyFont="1" applyBorder="1" applyAlignment="1">
      <alignment horizontal="center" vertical="center"/>
    </xf>
    <xf numFmtId="164" fontId="4" fillId="0" borderId="30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64" fontId="6" fillId="0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</cellXfs>
  <cellStyles count="3">
    <cellStyle name="Normal" xfId="0" builtinId="0"/>
    <cellStyle name="Virgül" xfId="1" builtinId="3"/>
    <cellStyle name="Yüzd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H38"/>
  <sheetViews>
    <sheetView tabSelected="1" view="pageBreakPreview" zoomScale="70" zoomScaleNormal="69" zoomScaleSheetLayoutView="70" workbookViewId="0">
      <selection activeCell="A5" sqref="A5:B5"/>
    </sheetView>
  </sheetViews>
  <sheetFormatPr defaultColWidth="9.109375" defaultRowHeight="15.6" x14ac:dyDescent="0.25"/>
  <cols>
    <col min="1" max="1" width="102.33203125" style="1" customWidth="1"/>
    <col min="2" max="2" width="15.33203125" style="27" customWidth="1"/>
    <col min="3" max="3" width="15.33203125" style="1" hidden="1" customWidth="1"/>
    <col min="4" max="4" width="12.44140625" style="1" hidden="1" customWidth="1"/>
    <col min="5" max="5" width="20.33203125" style="1" bestFit="1" customWidth="1"/>
    <col min="6" max="6" width="18.44140625" style="1" customWidth="1"/>
    <col min="7" max="7" width="19.109375" style="1" bestFit="1" customWidth="1"/>
    <col min="8" max="8" width="18.109375" style="1" bestFit="1" customWidth="1"/>
    <col min="9" max="16384" width="9.109375" style="1"/>
  </cols>
  <sheetData>
    <row r="1" spans="1:7" ht="76.5" customHeight="1" thickBot="1" x14ac:dyDescent="0.3">
      <c r="A1" s="70" t="s">
        <v>29</v>
      </c>
      <c r="B1" s="71"/>
      <c r="C1" s="71"/>
      <c r="D1" s="71"/>
      <c r="E1" s="71"/>
      <c r="F1" s="71"/>
      <c r="G1" s="72"/>
    </row>
    <row r="2" spans="1:7" s="4" customFormat="1" ht="59.25" customHeight="1" thickBot="1" x14ac:dyDescent="0.3">
      <c r="A2" s="42" t="s">
        <v>0</v>
      </c>
      <c r="B2" s="73"/>
      <c r="C2" s="2"/>
      <c r="D2" s="2"/>
      <c r="E2" s="3" t="s">
        <v>1</v>
      </c>
      <c r="F2" s="3" t="s">
        <v>2</v>
      </c>
      <c r="G2" s="3" t="s">
        <v>3</v>
      </c>
    </row>
    <row r="3" spans="1:7" s="4" customFormat="1" ht="25.5" customHeight="1" x14ac:dyDescent="0.25">
      <c r="A3" s="74" t="s">
        <v>4</v>
      </c>
      <c r="B3" s="75"/>
      <c r="C3" s="5"/>
      <c r="D3" s="5"/>
      <c r="E3" s="6">
        <f>3177*1.15</f>
        <v>3653.5499999999997</v>
      </c>
      <c r="F3" s="6">
        <f>2741.64*1.15</f>
        <v>3152.8859999999995</v>
      </c>
      <c r="G3" s="36">
        <f>2533*1.15</f>
        <v>2912.95</v>
      </c>
    </row>
    <row r="4" spans="1:7" s="4" customFormat="1" ht="25.5" customHeight="1" x14ac:dyDescent="0.25">
      <c r="A4" s="51" t="s">
        <v>5</v>
      </c>
      <c r="B4" s="52"/>
      <c r="C4" s="7"/>
      <c r="D4" s="7"/>
      <c r="E4" s="7">
        <v>2558.4</v>
      </c>
      <c r="F4" s="7">
        <v>2558.4</v>
      </c>
      <c r="G4" s="21">
        <v>2558.4</v>
      </c>
    </row>
    <row r="5" spans="1:7" s="4" customFormat="1" ht="25.5" customHeight="1" x14ac:dyDescent="0.25">
      <c r="A5" s="51" t="s">
        <v>6</v>
      </c>
      <c r="B5" s="52"/>
      <c r="C5" s="7"/>
      <c r="D5" s="7"/>
      <c r="E5" s="7">
        <v>19188</v>
      </c>
      <c r="F5" s="7">
        <v>19188</v>
      </c>
      <c r="G5" s="21">
        <v>19188</v>
      </c>
    </row>
    <row r="6" spans="1:7" s="4" customFormat="1" ht="25.5" customHeight="1" thickBot="1" x14ac:dyDescent="0.3">
      <c r="A6" s="76" t="s">
        <v>7</v>
      </c>
      <c r="B6" s="77"/>
      <c r="C6" s="8"/>
      <c r="D6" s="8"/>
      <c r="E6" s="8">
        <f>E3-(E13+E14)</f>
        <v>3105.5174999999999</v>
      </c>
      <c r="F6" s="8">
        <f>F3-(F13+F14)</f>
        <v>2679.9530999999997</v>
      </c>
      <c r="G6" s="34">
        <f>G3-(G13+G14)</f>
        <v>2476.0074999999997</v>
      </c>
    </row>
    <row r="7" spans="1:7" s="4" customFormat="1" ht="6" customHeight="1" thickBot="1" x14ac:dyDescent="0.3">
      <c r="A7" s="46"/>
      <c r="B7" s="47"/>
      <c r="C7" s="47"/>
      <c r="D7" s="47"/>
      <c r="E7" s="47"/>
      <c r="F7" s="47"/>
      <c r="G7" s="48"/>
    </row>
    <row r="8" spans="1:7" s="4" customFormat="1" ht="25.5" customHeight="1" thickBot="1" x14ac:dyDescent="0.3">
      <c r="A8" s="78" t="s">
        <v>8</v>
      </c>
      <c r="B8" s="79"/>
      <c r="C8" s="5"/>
      <c r="D8" s="5"/>
      <c r="E8" s="5">
        <f>E11</f>
        <v>2611.9594305000001</v>
      </c>
      <c r="F8" s="5">
        <f>F11</f>
        <v>2254.0297302599997</v>
      </c>
      <c r="G8" s="35">
        <f>G11</f>
        <v>2082.4970844999998</v>
      </c>
    </row>
    <row r="9" spans="1:7" s="4" customFormat="1" ht="6" customHeight="1" thickBot="1" x14ac:dyDescent="0.3">
      <c r="A9" s="46"/>
      <c r="B9" s="47"/>
      <c r="C9" s="47"/>
      <c r="D9" s="47"/>
      <c r="E9" s="47"/>
      <c r="F9" s="47"/>
      <c r="G9" s="48"/>
    </row>
    <row r="10" spans="1:7" s="4" customFormat="1" ht="27.75" customHeight="1" x14ac:dyDescent="0.25">
      <c r="A10" s="49" t="s">
        <v>9</v>
      </c>
      <c r="B10" s="50"/>
      <c r="C10" s="9"/>
      <c r="D10" s="9"/>
      <c r="E10" s="9"/>
      <c r="F10" s="9"/>
      <c r="G10" s="10"/>
    </row>
    <row r="11" spans="1:7" s="4" customFormat="1" ht="25.5" customHeight="1" x14ac:dyDescent="0.25">
      <c r="A11" s="51" t="s">
        <v>10</v>
      </c>
      <c r="B11" s="52"/>
      <c r="C11" s="7"/>
      <c r="D11" s="7"/>
      <c r="E11" s="7">
        <f>E3-(E13+E14+E15+E12)</f>
        <v>2611.9594305000001</v>
      </c>
      <c r="F11" s="7">
        <f>F3-(F13+F14+F15+F12)</f>
        <v>2254.0297302599997</v>
      </c>
      <c r="G11" s="21">
        <f>G3-(G13+G14+G15+G12)</f>
        <v>2082.4970844999998</v>
      </c>
    </row>
    <row r="12" spans="1:7" s="4" customFormat="1" ht="25.5" customHeight="1" x14ac:dyDescent="0.25">
      <c r="A12" s="11" t="s">
        <v>11</v>
      </c>
      <c r="B12" s="12">
        <v>0.15</v>
      </c>
      <c r="C12" s="7"/>
      <c r="D12" s="7"/>
      <c r="E12" s="7">
        <f>E6*15/100</f>
        <v>465.82762499999995</v>
      </c>
      <c r="F12" s="7">
        <f>F6*15/100</f>
        <v>401.99296499999997</v>
      </c>
      <c r="G12" s="21">
        <f>G6*15/100</f>
        <v>371.40112499999998</v>
      </c>
    </row>
    <row r="13" spans="1:7" s="4" customFormat="1" ht="25.5" customHeight="1" x14ac:dyDescent="0.25">
      <c r="A13" s="11" t="s">
        <v>12</v>
      </c>
      <c r="B13" s="12">
        <v>0.14000000000000001</v>
      </c>
      <c r="C13" s="7"/>
      <c r="D13" s="7"/>
      <c r="E13" s="7">
        <f>E3*14/100</f>
        <v>511.49699999999996</v>
      </c>
      <c r="F13" s="7">
        <f>F3*14/100</f>
        <v>441.40403999999995</v>
      </c>
      <c r="G13" s="21">
        <f>G3*14/100</f>
        <v>407.81299999999993</v>
      </c>
    </row>
    <row r="14" spans="1:7" s="4" customFormat="1" ht="25.5" customHeight="1" x14ac:dyDescent="0.25">
      <c r="A14" s="11" t="s">
        <v>13</v>
      </c>
      <c r="B14" s="12">
        <v>0.01</v>
      </c>
      <c r="C14" s="7"/>
      <c r="D14" s="7"/>
      <c r="E14" s="7">
        <f>E3*1/100</f>
        <v>36.535499999999999</v>
      </c>
      <c r="F14" s="7">
        <f>F3*1/100</f>
        <v>31.528859999999995</v>
      </c>
      <c r="G14" s="21">
        <f>G3*1/100</f>
        <v>29.129499999999997</v>
      </c>
    </row>
    <row r="15" spans="1:7" s="4" customFormat="1" ht="25.5" customHeight="1" x14ac:dyDescent="0.25">
      <c r="A15" s="11" t="s">
        <v>14</v>
      </c>
      <c r="B15" s="13">
        <v>7.5900000000000004E-3</v>
      </c>
      <c r="C15" s="7"/>
      <c r="D15" s="7"/>
      <c r="E15" s="7">
        <f>E3*0.759/100</f>
        <v>27.730444499999997</v>
      </c>
      <c r="F15" s="7">
        <f>F3*0.759/100</f>
        <v>23.930404739999993</v>
      </c>
      <c r="G15" s="21">
        <f>G3*0.759/100</f>
        <v>22.109290499999997</v>
      </c>
    </row>
    <row r="16" spans="1:7" s="4" customFormat="1" ht="25.5" customHeight="1" x14ac:dyDescent="0.25">
      <c r="A16" s="11" t="s">
        <v>15</v>
      </c>
      <c r="B16" s="14">
        <v>0.20499999999999999</v>
      </c>
      <c r="C16" s="7"/>
      <c r="D16" s="7"/>
      <c r="E16" s="7">
        <f>E3*20.5/100</f>
        <v>748.9777499999999</v>
      </c>
      <c r="F16" s="7">
        <f>F3*20.5/100</f>
        <v>646.3416299999999</v>
      </c>
      <c r="G16" s="21">
        <f>G3*20.5/100</f>
        <v>597.15475000000004</v>
      </c>
    </row>
    <row r="17" spans="1:7" s="4" customFormat="1" ht="25.5" customHeight="1" thickBot="1" x14ac:dyDescent="0.3">
      <c r="A17" s="15" t="s">
        <v>16</v>
      </c>
      <c r="B17" s="16">
        <v>0.02</v>
      </c>
      <c r="C17" s="7"/>
      <c r="D17" s="7"/>
      <c r="E17" s="7">
        <f>E3*2/100</f>
        <v>73.070999999999998</v>
      </c>
      <c r="F17" s="7">
        <f>F3*2/100</f>
        <v>63.057719999999989</v>
      </c>
      <c r="G17" s="34">
        <f>G3*2/100</f>
        <v>58.258999999999993</v>
      </c>
    </row>
    <row r="18" spans="1:7" s="4" customFormat="1" ht="6" customHeight="1" thickBot="1" x14ac:dyDescent="0.3">
      <c r="A18" s="46"/>
      <c r="B18" s="47"/>
      <c r="C18" s="47"/>
      <c r="D18" s="47"/>
      <c r="E18" s="47"/>
      <c r="F18" s="47"/>
      <c r="G18" s="48"/>
    </row>
    <row r="19" spans="1:7" s="4" customFormat="1" ht="27.75" customHeight="1" x14ac:dyDescent="0.25">
      <c r="A19" s="17" t="s">
        <v>17</v>
      </c>
      <c r="B19" s="18"/>
      <c r="C19" s="19"/>
      <c r="D19" s="19"/>
      <c r="E19" s="19"/>
      <c r="F19" s="19"/>
      <c r="G19" s="10"/>
    </row>
    <row r="20" spans="1:7" s="4" customFormat="1" ht="25.5" customHeight="1" x14ac:dyDescent="0.25">
      <c r="A20" s="11" t="s">
        <v>18</v>
      </c>
      <c r="B20" s="20"/>
      <c r="C20" s="7"/>
      <c r="D20" s="7"/>
      <c r="E20" s="7">
        <f>E3+E16+E17</f>
        <v>4475.5987499999992</v>
      </c>
      <c r="F20" s="7">
        <f>F3+F16+F17</f>
        <v>3862.2853499999992</v>
      </c>
      <c r="G20" s="21">
        <f>G3+G16+G17</f>
        <v>3568.36375</v>
      </c>
    </row>
    <row r="21" spans="1:7" s="4" customFormat="1" ht="25.5" customHeight="1" x14ac:dyDescent="0.25">
      <c r="A21" s="11" t="s">
        <v>34</v>
      </c>
      <c r="B21" s="12">
        <v>0.05</v>
      </c>
      <c r="C21" s="7"/>
      <c r="D21" s="7"/>
      <c r="E21" s="7"/>
      <c r="F21" s="7"/>
      <c r="G21" s="21"/>
    </row>
    <row r="22" spans="1:7" s="4" customFormat="1" ht="25.5" customHeight="1" thickBot="1" x14ac:dyDescent="0.3">
      <c r="A22" s="15" t="s">
        <v>19</v>
      </c>
      <c r="B22" s="22"/>
      <c r="C22" s="8"/>
      <c r="D22" s="8"/>
      <c r="E22" s="8">
        <f>E20</f>
        <v>4475.5987499999992</v>
      </c>
      <c r="F22" s="8">
        <f>F20</f>
        <v>3862.2853499999992</v>
      </c>
      <c r="G22" s="34">
        <f>G20</f>
        <v>3568.36375</v>
      </c>
    </row>
    <row r="23" spans="1:7" s="4" customFormat="1" ht="6" customHeight="1" thickBot="1" x14ac:dyDescent="0.3">
      <c r="A23" s="46"/>
      <c r="B23" s="47"/>
      <c r="C23" s="47"/>
      <c r="D23" s="47"/>
      <c r="E23" s="47"/>
      <c r="F23" s="47"/>
      <c r="G23" s="48"/>
    </row>
    <row r="24" spans="1:7" s="4" customFormat="1" ht="27.75" customHeight="1" x14ac:dyDescent="0.25">
      <c r="A24" s="49" t="s">
        <v>20</v>
      </c>
      <c r="B24" s="50"/>
      <c r="C24" s="9"/>
      <c r="D24" s="9"/>
      <c r="E24" s="9"/>
      <c r="F24" s="9"/>
      <c r="G24" s="10"/>
    </row>
    <row r="25" spans="1:7" s="4" customFormat="1" ht="25.5" customHeight="1" x14ac:dyDescent="0.25">
      <c r="A25" s="51" t="s">
        <v>21</v>
      </c>
      <c r="B25" s="52"/>
      <c r="C25" s="7"/>
      <c r="D25" s="31"/>
      <c r="E25" s="7">
        <f>E20</f>
        <v>4475.5987499999992</v>
      </c>
      <c r="F25" s="7">
        <f>F20</f>
        <v>3862.2853499999992</v>
      </c>
      <c r="G25" s="21">
        <f>G20</f>
        <v>3568.36375</v>
      </c>
    </row>
    <row r="26" spans="1:7" s="4" customFormat="1" ht="25.5" customHeight="1" x14ac:dyDescent="0.25">
      <c r="A26" s="38" t="s">
        <v>22</v>
      </c>
      <c r="B26" s="23"/>
      <c r="C26" s="7">
        <f>B26/0.7149</f>
        <v>0</v>
      </c>
      <c r="D26" s="7">
        <f>2029.5/30*0.06*22</f>
        <v>89.298000000000002</v>
      </c>
      <c r="E26" s="7">
        <v>409.41</v>
      </c>
      <c r="F26" s="7">
        <f>E26</f>
        <v>409.41</v>
      </c>
      <c r="G26" s="21">
        <f>F26</f>
        <v>409.41</v>
      </c>
    </row>
    <row r="27" spans="1:7" s="4" customFormat="1" ht="25.5" customHeight="1" thickBot="1" x14ac:dyDescent="0.3">
      <c r="A27" s="39" t="s">
        <v>23</v>
      </c>
      <c r="B27" s="40"/>
      <c r="C27" s="32">
        <f>B27/0.7149</f>
        <v>0</v>
      </c>
      <c r="D27" s="33"/>
      <c r="E27" s="32">
        <v>351</v>
      </c>
      <c r="F27" s="32">
        <f>E27</f>
        <v>351</v>
      </c>
      <c r="G27" s="34">
        <f>F27</f>
        <v>351</v>
      </c>
    </row>
    <row r="28" spans="1:7" s="4" customFormat="1" ht="11.25" customHeight="1" thickBot="1" x14ac:dyDescent="0.3">
      <c r="A28" s="53"/>
      <c r="B28" s="54"/>
      <c r="C28" s="54"/>
      <c r="D28" s="54"/>
      <c r="E28" s="54"/>
      <c r="F28" s="54"/>
      <c r="G28" s="55"/>
    </row>
    <row r="29" spans="1:7" s="4" customFormat="1" ht="27.75" customHeight="1" x14ac:dyDescent="0.25">
      <c r="A29" s="24" t="s">
        <v>24</v>
      </c>
      <c r="B29" s="25">
        <f>SUM(E29:G29)</f>
        <v>44</v>
      </c>
      <c r="C29" s="25"/>
      <c r="D29" s="25"/>
      <c r="E29" s="28">
        <v>1</v>
      </c>
      <c r="F29" s="28">
        <v>1</v>
      </c>
      <c r="G29" s="29">
        <v>42</v>
      </c>
    </row>
    <row r="30" spans="1:7" s="4" customFormat="1" ht="25.5" customHeight="1" x14ac:dyDescent="0.25">
      <c r="A30" s="56" t="s">
        <v>30</v>
      </c>
      <c r="B30" s="57"/>
      <c r="C30" s="26"/>
      <c r="D30" s="26"/>
      <c r="E30" s="26">
        <f>(E27+E26+E25)*E29</f>
        <v>5236.0087499999991</v>
      </c>
      <c r="F30" s="26">
        <f t="shared" ref="F30:G30" si="0">(F27+F26+F25)*F29</f>
        <v>4622.6953499999991</v>
      </c>
      <c r="G30" s="30">
        <f t="shared" si="0"/>
        <v>181808.4975</v>
      </c>
    </row>
    <row r="31" spans="1:7" s="4" customFormat="1" ht="23.25" customHeight="1" thickBot="1" x14ac:dyDescent="0.3">
      <c r="A31" s="58" t="s">
        <v>25</v>
      </c>
      <c r="B31" s="59"/>
      <c r="C31" s="60">
        <f>E30+F30+G30</f>
        <v>191667.2016</v>
      </c>
      <c r="D31" s="60"/>
      <c r="E31" s="60"/>
      <c r="F31" s="60"/>
      <c r="G31" s="61"/>
    </row>
    <row r="32" spans="1:7" s="4" customFormat="1" ht="11.25" customHeight="1" thickBot="1" x14ac:dyDescent="0.3">
      <c r="A32" s="62"/>
      <c r="B32" s="63"/>
      <c r="C32" s="63"/>
      <c r="D32" s="63"/>
      <c r="E32" s="63"/>
      <c r="F32" s="63"/>
      <c r="G32" s="64"/>
    </row>
    <row r="33" spans="1:8" s="4" customFormat="1" ht="25.5" customHeight="1" thickBot="1" x14ac:dyDescent="0.3">
      <c r="A33" s="65" t="s">
        <v>26</v>
      </c>
      <c r="B33" s="66"/>
      <c r="C33" s="44">
        <f>C31</f>
        <v>191667.2016</v>
      </c>
      <c r="D33" s="44"/>
      <c r="E33" s="44"/>
      <c r="F33" s="44"/>
      <c r="G33" s="45"/>
      <c r="H33" s="37"/>
    </row>
    <row r="34" spans="1:8" s="4" customFormat="1" ht="25.5" customHeight="1" thickBot="1" x14ac:dyDescent="0.3">
      <c r="A34" s="67" t="s">
        <v>27</v>
      </c>
      <c r="B34" s="68"/>
      <c r="C34" s="69"/>
      <c r="D34" s="69"/>
      <c r="E34" s="69"/>
      <c r="F34" s="69"/>
      <c r="G34" s="69"/>
    </row>
    <row r="35" spans="1:8" s="4" customFormat="1" ht="25.5" customHeight="1" thickBot="1" x14ac:dyDescent="0.3">
      <c r="A35" s="42" t="s">
        <v>28</v>
      </c>
      <c r="B35" s="43"/>
      <c r="C35" s="44">
        <f>C34+C33</f>
        <v>191667.2016</v>
      </c>
      <c r="D35" s="44"/>
      <c r="E35" s="44"/>
      <c r="F35" s="44"/>
      <c r="G35" s="45"/>
    </row>
    <row r="36" spans="1:8" s="4" customFormat="1" ht="25.5" customHeight="1" x14ac:dyDescent="0.25">
      <c r="A36" s="41" t="s">
        <v>31</v>
      </c>
      <c r="B36" s="41"/>
      <c r="C36" s="41"/>
      <c r="D36" s="41"/>
      <c r="E36" s="41"/>
      <c r="F36" s="41"/>
      <c r="G36" s="41"/>
    </row>
    <row r="37" spans="1:8" ht="19.8" customHeight="1" x14ac:dyDescent="0.25">
      <c r="A37" s="1" t="s">
        <v>32</v>
      </c>
    </row>
    <row r="38" spans="1:8" ht="62.4" customHeight="1" x14ac:dyDescent="0.25">
      <c r="A38" s="1" t="s">
        <v>33</v>
      </c>
    </row>
  </sheetData>
  <mergeCells count="27">
    <mergeCell ref="A18:G18"/>
    <mergeCell ref="A1:G1"/>
    <mergeCell ref="A2:B2"/>
    <mergeCell ref="A3:B3"/>
    <mergeCell ref="A4:B4"/>
    <mergeCell ref="A5:B5"/>
    <mergeCell ref="A6:B6"/>
    <mergeCell ref="A7:G7"/>
    <mergeCell ref="A8:B8"/>
    <mergeCell ref="A9:G9"/>
    <mergeCell ref="A10:B10"/>
    <mergeCell ref="A11:B11"/>
    <mergeCell ref="A36:G36"/>
    <mergeCell ref="A35:B35"/>
    <mergeCell ref="C35:G35"/>
    <mergeCell ref="A23:G23"/>
    <mergeCell ref="A24:B24"/>
    <mergeCell ref="A25:B25"/>
    <mergeCell ref="A28:G28"/>
    <mergeCell ref="A30:B30"/>
    <mergeCell ref="A31:B31"/>
    <mergeCell ref="C31:G31"/>
    <mergeCell ref="A32:G32"/>
    <mergeCell ref="A33:B33"/>
    <mergeCell ref="C33:G33"/>
    <mergeCell ref="A34:B34"/>
    <mergeCell ref="C34:G34"/>
  </mergeCells>
  <printOptions horizontalCentered="1"/>
  <pageMargins left="0.51181102362204722" right="0.51181102362204722" top="0.86614173228346458" bottom="0.78740157480314965" header="0.15748031496062992" footer="0.15748031496062992"/>
  <pageSetup paperSize="256" scale="53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Güvenlik Mal.Analizi 2019</vt:lpstr>
      <vt:lpstr>'Güvenlik Mal.Analizi 2019'!Yazdırma_Alanı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Suphi Sertaç Gevrek</dc:creator>
  <cp:lastModifiedBy>Abdurrahman Kabadayı</cp:lastModifiedBy>
  <cp:lastPrinted>2019-10-31T10:54:24Z</cp:lastPrinted>
  <dcterms:created xsi:type="dcterms:W3CDTF">2018-05-08T07:08:30Z</dcterms:created>
  <dcterms:modified xsi:type="dcterms:W3CDTF">2019-10-31T11:00:46Z</dcterms:modified>
</cp:coreProperties>
</file>